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<sst xmlns="http://schemas.openxmlformats.org/spreadsheetml/2006/main" count="4317" uniqueCount="998">
  <si>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</si>
  <si>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</si>
  <si>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</si>
  <si>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</si>
  <si>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</si>
  <si>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</si>
  <si>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</si>
  <si>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</si>
  <si>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</si>
  <si>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</si>
  <si>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</si>
  <si>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</si>
  <si>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</si>
  <si>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</si>
  <si>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</si>
  <si>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</si>
  <si>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</si>
  <si>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</si>
  <si>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</si>
  <si>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</si>
  <si>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</si>
  <si>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</si>
  <si>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</si>
  <si>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</si>
  <si>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</si>
  <si>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</si>
  <si>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</si>
  <si>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</si>
  <si>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</si>
  <si>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</si>
  <si>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</si>
  <si>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</si>
  <si>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</si>
  <si>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</si>
  <si>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</si>
  <si>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</si>
  <si>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</si>
  <si>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</si>
  <si>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</si>
  <si>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</si>
  <si>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</si>
  <si>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</si>
  <si>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</si>
  <si>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</si>
  <si>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</si>
  <si>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</si>
  <si>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</si>
  <si>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</si>
  <si>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</si>
  <si>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</si>
  <si>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</si>
  <si>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</si>
  <si>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</si>
  <si>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</si>
  <si>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</si>
  <si>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</si>
  <si>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</si>
  <si>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</si>
  <si>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</si>
  <si>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</si>
  <si>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</si>
  <si>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</si>
  <si>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</si>
  <si>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</si>
  <si>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</si>
  <si>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</si>
  <si>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</si>
  <si>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</si>
  <si>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</si>
  <si>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</si>
  <si>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</si>
  <si>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</si>
  <si>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</si>
  <si>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</si>
  <si>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</si>
  <si>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</si>
  <si>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</si>
  <si>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</si>
  <si>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</si>
  <si>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</si>
  <si>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</si>
  <si>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</si>
  <si>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</si>
  <si>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</si>
  <si>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</si>
  <si>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</si>
  <si>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</si>
  <si>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</si>
  <si>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</si>
  <si>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</si>
  <si>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</si>
  <si>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</si>
  <si>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</si>
  <si>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</si>
  <si>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</si>
  <si>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</si>
  <si>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</si>
  <si>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</si>
  <si>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</si>
  <si>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</si>
  <si>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</si>
  <si>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</si>
  <si>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</si>
  <si>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</si>
  <si>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</si>
  <si>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</si>
  <si>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</si>
  <si>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</si>
  <si>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</si>
  <si>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</si>
  <si>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</si>
  <si>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</si>
  <si>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</si>
  <si>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</si>
  <si>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</si>
  <si>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</si>
  <si>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</si>
  <si>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</si>
  <si>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</si>
  <si>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</si>
  <si>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</si>
  <si>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</si>
  <si>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</si>
  <si>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</si>
  <si>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</si>
  <si>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</si>
  <si>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</si>
  <si>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</si>
  <si>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</si>
  <si>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</si>
  <si>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</si>
  <si>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</si>
  <si>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</si>
  <si>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</si>
  <si>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</si>
  <si>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</si>
  <si>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</si>
  <si>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</si>
  <si>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</si>
  <si>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</si>
  <si>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</si>
  <si>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</si>
  <si>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</si>
  <si>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</si>
  <si>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</si>
  <si>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</si>
  <si>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</si>
  <si>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</si>
  <si>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</si>
  <si>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</si>
  <si>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</si>
  <si>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</si>
  <si>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</si>
  <si>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</si>
  <si>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</si>
  <si>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</si>
  <si>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</si>
  <si>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</si>
  <si>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</si>
  <si>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</si>
  <si>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</si>
  <si>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</si>
  <si>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</si>
  <si>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</si>
  <si>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</si>
  <si>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</si>
  <si>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</si>
  <si>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</si>
  <si>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</si>
  <si>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</si>
  <si>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</si>
  <si>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</si>
  <si>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</si>
  <si>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</si>
  <si>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</si>
  <si>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</si>
  <si>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</si>
  <si>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</si>
  <si>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</si>
  <si>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</si>
  <si>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</si>
  <si>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</si>
  <si>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</si>
  <si>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</si>
  <si>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</si>
  <si>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</si>
  <si>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</si>
  <si>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</si>
  <si>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</si>
  <si>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</si>
  <si>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</si>
  <si>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</si>
  <si>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</si>
  <si>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</si>
  <si>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</si>
  <si>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</si>
  <si>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</si>
  <si>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</si>
  <si>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</si>
  <si>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</si>
  <si>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</si>
  <si>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</si>
  <si>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</si>
  <si>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</si>
  <si>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</si>
  <si>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</si>
  <si>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</si>
  <si>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</si>
  <si>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</si>
  <si>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</si>
  <si>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</si>
  <si>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</si>
  <si>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</si>
  <si>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</si>
  <si>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</si>
  <si>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</si>
  <si>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</si>
  <si>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</si>
  <si>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</si>
  <si>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</si>
  <si>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</si>
  <si>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</si>
  <si>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</si>
  <si>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</si>
  <si>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</si>
  <si>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</si>
  <si>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</si>
  <si>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</si>
  <si>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</si>
  <si>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</si>
  <si>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</si>
  <si>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</si>
  <si>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</si>
  <si>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</si>
  <si>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</si>
  <si>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</si>
  <si>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</si>
  <si>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</si>
  <si>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</si>
  <si>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</si>
  <si>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</si>
  <si>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</si>
  <si>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</si>
  <si>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</si>
  <si>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</si>
  <si>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</si>
  <si>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</si>
  <si>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</si>
  <si>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</si>
  <si>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</si>
  <si>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</si>
  <si>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</si>
  <si>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</si>
  <si>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</si>
  <si>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</si>
  <si>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</si>
  <si>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</si>
  <si>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</si>
  <si>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</si>
  <si>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</si>
  <si>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</si>
  <si>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</si>
  <si>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</si>
  <si>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</si>
  <si>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</si>
  <si>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</si>
  <si>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</si>
  <si>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</si>
  <si>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</si>
  <si>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</si>
  <si>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</si>
  <si>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</si>
  <si>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</si>
  <si>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</si>
  <si>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</si>
  <si>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</si>
  <si>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</si>
  <si>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</si>
  <si>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</si>
  <si>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</si>
  <si>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</si>
  <si>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</si>
  <si>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</si>
  <si>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</si>
  <si>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</si>
  <si>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</si>
  <si>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</si>
  <si>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</si>
  <si>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</si>
  <si>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</si>
  <si>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</si>
  <si>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</si>
  <si>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</si>
  <si>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</si>
  <si>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</si>
  <si>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</si>
  <si>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</si>
  <si>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</si>
  <si>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</si>
  <si>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</si>
  <si>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</si>
  <si>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</si>
  <si>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</si>
  <si>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</si>
  <si>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</si>
  <si>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</si>
  <si>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</si>
  <si>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</si>
  <si>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</si>
  <si>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</si>
  <si>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</si>
  <si>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</si>
  <si>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</si>
  <si>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</si>
  <si>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</si>
  <si>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</si>
  <si>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</si>
  <si>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</si>
  <si>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</si>
  <si>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</si>
  <si>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</si>
  <si>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</si>
  <si>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</si>
  <si>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</si>
  <si>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</si>
  <si>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</si>
  <si>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</si>
  <si>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</si>
  <si>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</si>
  <si>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</si>
  <si>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</si>
  <si>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</si>
  <si>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</si>
  <si>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</si>
  <si>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</si>
  <si>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</si>
  <si>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</si>
  <si>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</si>
  <si>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</si>
  <si>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</si>
  <si>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</si>
  <si>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</si>
  <si>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</si>
  <si>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</si>
  <si>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</si>
  <si>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</si>
  <si>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</si>
  <si>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</si>
  <si>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</si>
  <si>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</si>
  <si>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</si>
  <si>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</si>
  <si>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</si>
  <si>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</si>
  <si>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</si>
  <si>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</si>
  <si>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</si>
  <si>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</si>
  <si>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</si>
  <si>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</si>
  <si>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</si>
  <si>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</si>
  <si>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</si>
  <si>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</si>
  <si>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</si>
  <si>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</si>
  <si>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</si>
  <si>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</si>
  <si>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</si>
  <si>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</si>
  <si>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</si>
  <si>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</si>
  <si>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</si>
  <si>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</si>
  <si>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</si>
  <si>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</si>
  <si>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</si>
  <si>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</si>
  <si>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</si>
  <si>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</si>
  <si>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</si>
  <si>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</si>
  <si>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</si>
  <si>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</si>
  <si>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</si>
  <si>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</si>
  <si>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</si>
  <si>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</si>
  <si>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</si>
  <si>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</si>
  <si>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</si>
  <si>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</si>
  <si>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</si>
  <si>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</si>
  <si>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</si>
  <si>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</si>
  <si>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</si>
  <si>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</si>
  <si>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</si>
  <si>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</si>
  <si>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</si>
  <si>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</si>
  <si>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</si>
  <si>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</si>
  <si>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</si>
  <si>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</si>
  <si>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</si>
  <si>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</si>
  <si>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</si>
  <si>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</si>
  <si>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</si>
  <si>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</si>
  <si>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</si>
  <si>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</si>
  <si>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</si>
  <si>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</si>
  <si>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</si>
  <si>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</si>
  <si>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</si>
  <si>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</si>
  <si>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</si>
  <si>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</si>
  <si>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</si>
  <si>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</si>
  <si>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</si>
  <si>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</si>
  <si>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</si>
  <si>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</si>
  <si>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</si>
  <si>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</si>
  <si>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</si>
  <si>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</si>
  <si>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</si>
  <si>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</si>
  <si>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</si>
  <si>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</si>
  <si>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</si>
  <si>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</si>
  <si>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</si>
  <si>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</si>
  <si>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</si>
  <si>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</si>
  <si>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</si>
  <si>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</si>
  <si>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</si>
  <si>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</si>
  <si>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</si>
  <si>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</si>
  <si>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</si>
  <si>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</si>
  <si>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</si>
  <si>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</si>
  <si>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</si>
  <si>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</si>
  <si>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</si>
  <si>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</si>
  <si>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</si>
  <si>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</si>
  <si>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</si>
  <si>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</si>
  <si>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</si>
  <si>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</si>
  <si>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</si>
  <si>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</si>
  <si>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</si>
  <si>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</si>
  <si>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</si>
  <si>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</si>
  <si>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</si>
  <si>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</si>
  <si>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</si>
  <si>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</si>
  <si>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</si>
  <si>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</si>
  <si>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</si>
  <si>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</si>
  <si>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</si>
  <si>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</si>
  <si>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</si>
  <si>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</si>
  <si>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</si>
  <si>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</si>
  <si>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</si>
  <si>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</si>
  <si>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</si>
  <si>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</si>
  <si>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</si>
  <si>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</si>
  <si>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</si>
  <si>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</si>
  <si>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</si>
  <si>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</si>
  <si>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</si>
  <si>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</si>
  <si>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</si>
  <si>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</si>
  <si>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</si>
  <si>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</si>
  <si>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</si>
  <si>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</si>
  <si>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</si>
  <si>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</si>
  <si>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</si>
  <si>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</si>
  <si>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</si>
  <si>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</si>
  <si>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</si>
  <si>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</si>
  <si>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</si>
  <si>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</si>
  <si>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</si>
  <si>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</si>
  <si>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</si>
  <si>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</si>
  <si>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</si>
  <si>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</si>
  <si>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</si>
  <si>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</si>
  <si>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</si>
  <si>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</si>
  <si>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</si>
  <si>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</si>
  <si>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</si>
  <si>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</si>
  <si>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</si>
  <si>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</si>
  <si>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</si>
  <si>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</si>
  <si>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</si>
  <si>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</si>
  <si>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</si>
  <si>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</si>
  <si>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</si>
  <si>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</si>
  <si>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</si>
  <si>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</si>
  <si>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</si>
  <si>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</si>
  <si>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</si>
  <si>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</si>
  <si>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</si>
  <si>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</si>
  <si>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</si>
  <si>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</si>
  <si>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</si>
  <si>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</si>
  <si>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</si>
  <si>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</si>
  <si>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</si>
  <si>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</si>
  <si>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</si>
  <si>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</si>
  <si>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</si>
  <si>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</si>
  <si>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</si>
  <si>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</si>
  <si>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</si>
  <si>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</si>
  <si>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</si>
  <si>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</si>
  <si>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</si>
  <si>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</si>
  <si>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</si>
  <si>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</si>
  <si>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</si>
  <si>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</si>
  <si>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</si>
  <si>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</si>
  <si>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</si>
  <si>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</si>
  <si>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</si>
  <si>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</si>
  <si>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</si>
  <si>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</si>
  <si>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</si>
  <si>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</si>
  <si>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</si>
  <si>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</si>
  <si>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</si>
  <si>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</si>
  <si>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</si>
  <si>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</si>
  <si>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</si>
  <si>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</si>
  <si>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</si>
  <si>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</si>
  <si>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</si>
  <si>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</si>
  <si>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</si>
  <si>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</si>
  <si>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</si>
  <si>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</si>
  <si>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</si>
  <si>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</si>
  <si>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</si>
  <si>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</si>
  <si>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</si>
  <si>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</si>
  <si>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</si>
  <si>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</si>
  <si>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</si>
  <si>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</si>
  <si>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</si>
  <si>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</si>
  <si>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</si>
  <si>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</si>
  <si>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</si>
  <si>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</si>
  <si>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</si>
  <si>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</si>
  <si>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</si>
  <si>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</si>
  <si>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</si>
  <si>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</si>
  <si>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</si>
  <si>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</si>
  <si>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</si>
  <si>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</si>
  <si>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</si>
  <si>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</si>
  <si>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</si>
  <si>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</si>
  <si>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</si>
  <si>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</si>
  <si>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</si>
  <si>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</si>
  <si>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</si>
  <si>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</si>
  <si>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</si>
  <si>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</si>
  <si>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</si>
  <si>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</si>
  <si>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</si>
  <si>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</si>
  <si>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</si>
  <si>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</si>
  <si>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</si>
  <si>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</si>
  <si>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</si>
  <si>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</si>
  <si>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</si>
  <si>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</si>
  <si>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</si>
  <si>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</si>
  <si>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</si>
  <si>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</si>
  <si>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</si>
  <si>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</si>
  <si>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</si>
  <si>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</si>
  <si>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</si>
  <si>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</si>
  <si>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</si>
  <si>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</si>
  <si>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</si>
  <si>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</si>
  <si>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</si>
  <si>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</si>
  <si>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</si>
  <si>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</si>
  <si>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</si>
  <si>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</si>
  <si>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</si>
  <si>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</si>
  <si>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</si>
  <si>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</si>
  <si>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</si>
  <si>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</si>
  <si>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</si>
  <si>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</si>
  <si>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</si>
  <si>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</si>
  <si>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</si>
  <si>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</si>
  <si>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</si>
  <si>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</si>
  <si>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</si>
  <si>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</si>
  <si>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</si>
  <si>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</si>
  <si>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</si>
  <si>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</si>
  <si>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</si>
  <si>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</si>
  <si>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</si>
  <si>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</si>
  <si>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</si>
  <si>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</si>
  <si>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</si>
  <si>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</si>
  <si>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</si>
  <si>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</si>
  <si>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</si>
  <si>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</si>
  <si>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</si>
  <si>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</si>
  <si>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</si>
  <si>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</si>
  <si>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</si>
  <si>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</si>
  <si>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</si>
  <si>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</si>
  <si>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</si>
  <si>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</si>
  <si>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</si>
  <si>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</si>
  <si>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</si>
  <si>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</si>
  <si>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</si>
  <si>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</si>
  <si>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</si>
  <si>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</si>
  <si>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</si>
  <si>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</si>
  <si>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</si>
  <si>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</si>
  <si>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</si>
  <si>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</si>
  <si>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</si>
  <si>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</si>
  <si>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</si>
  <si>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</si>
  <si>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</si>
  <si>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</si>
  <si>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</si>
  <si>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</si>
  <si>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</si>
  <si>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</si>
  <si>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</si>
  <si>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</si>
  <si>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</si>
  <si>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</si>
  <si>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</si>
  <si>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</si>
  <si>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</si>
  <si>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</si>
  <si>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</si>
  <si>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</si>
  <si>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</si>
  <si>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</si>
  <si>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</si>
  <si>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</si>
  <si>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</si>
  <si>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</si>
  <si>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</si>
  <si>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</si>
  <si>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</si>
  <si>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</si>
  <si>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</si>
  <si>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</si>
  <si>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</si>
  <si>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</si>
  <si>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</si>
  <si>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</si>
  <si>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</si>
  <si>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</si>
  <si>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</si>
  <si>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</si>
  <si>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</si>
  <si>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</si>
  <si>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</si>
  <si>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</si>
  <si>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</si>
  <si>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</si>
  <si>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</si>
  <si>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</si>
  <si>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</si>
  <si>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</si>
  <si>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</si>
  <si>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</si>
  <si>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</si>
  <si>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</si>
  <si>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</si>
  <si>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</si>
  <si>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</si>
  <si>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</si>
  <si>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</si>
  <si>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</si>
  <si>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</si>
  <si>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</si>
  <si>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</si>
  <si>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</si>
  <si>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</si>
  <si>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</si>
  <si>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</si>
  <si>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</si>
  <si>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</si>
  <si>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</si>
  <si>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</si>
  <si>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</si>
  <si>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</si>
  <si>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</si>
  <si>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</si>
  <si>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</si>
  <si>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</si>
  <si>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</si>
  <si>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</si>
  <si>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</si>
  <si>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</si>
  <si>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</si>
  <si>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</si>
  <si>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</si>
  <si>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</si>
  <si>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</si>
  <si>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</si>
  <si>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</si>
  <si>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</si>
  <si>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</si>
  <si>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</si>
  <si>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</si>
  <si>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</si>
  <si>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</si>
  <si>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</si>
  <si>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</si>
  <si>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</si>
  <si>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</si>
  <si>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</si>
  <si>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</si>
  <si>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</si>
  <si>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</si>
  <si>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</si>
  <si>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</si>
  <si>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</si>
  <si>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</si>
  <si>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</si>
  <si>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</si>
  <si>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</si>
  <si>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</si>
  <si>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</si>
  <si>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</si>
  <si>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</si>
  <si>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</si>
  <si>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</si>
  <si>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</si>
  <si>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</si>
  <si>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</si>
  <si>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</si>
  <si>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</si>
  <si>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</si>
  <si>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</si>
  <si>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</si>
  <si>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</si>
  <si>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</si>
  <si>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</si>
  <si>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</si>
  <si>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</si>
  <si>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</si>
  <si>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</si>
  <si>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</si>
  <si>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</si>
  <si>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</si>
  <si>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</si>
  <si>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</si>
  <si>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</si>
  <si>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</si>
  <si>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</si>
  <si>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</si>
  <si>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</si>
  <si>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</si>
  <si>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</si>
  <si>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</si>
  <si>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</si>
  <si>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</si>
  <si>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</si>
  <si>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</si>
  <si>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</si>
  <si>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</si>
  <si>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</si>
  <si>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</si>
  <si>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</si>
  <si>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</si>
  <si>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</si>
  <si>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</si>
  <si>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</si>
  <si>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</si>
  <si>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</si>
  <si>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</si>
  <si>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</si>
  <si>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</si>
  <si>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</si>
  <si>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</si>
  <si>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</si>
  <si>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</si>
  <si>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</si>
  <si>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</si>
  <si>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</si>
  <si>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</si>
  <si>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</si>
  <si>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</si>
  <si>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</si>
  <si>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</si>
  <si>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</si>
  <si>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</si>
  <si>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</si>
  <si>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</si>
  <si>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</si>
  <si>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</si>
  <si>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</si>
  <si>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</si>
  <si>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</si>
  <si>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</si>
  <si>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</si>
  <si>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</si>
  <si>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</si>
  <si>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</si>
  <si>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</si>
  <si>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</si>
  <si>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</si>
  <si>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</si>
  <si>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</si>
  <si>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</si>
  <si>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</si>
  <si>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</si>
  <si>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</si>
  <si>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</si>
  <si>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</si>
  <si>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</si>
  <si>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</si>
  <si>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</si>
  <si>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</si>
  <si>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</si>
  <si>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</si>
  <si>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</si>
  <si>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</si>
  <si>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</si>
  <si>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</si>
  <si>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</si>
  <si>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</si>
  <si>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</si>
  <si>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</si>
  <si>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</si>
  <si>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</si>
  <si>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</si>
  <si>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</si>
  <si>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</si>
  <si>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</si>
  <si>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</si>
  <si>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</si>
  <si>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</si>
  <si>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</si>
  <si>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</si>
  <si>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</si>
  <si>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</si>
  <si>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</si>
  <si>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</si>
  <si>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</si>
  <si>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</si>
  <si>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</si>
  <si>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</si>
  <si>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</si>
  <si>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</si>
  <si>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</si>
  <si>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</si>
  <si>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</si>
  <si>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</si>
  <si>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</si>
  <si>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</si>
  <si>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</si>
  <si>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</si>
  <si>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</si>
  <si>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</si>
  <si>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</si>
  <si>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</si>
  <si>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</si>
  <si>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</si>
  <si>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</si>
  <si>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</si>
  <si>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</si>
  <si>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</si>
  <si>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</si>
  <si>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</si>
  <si>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</si>
  <si>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</si>
  <si>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</si>
  <si>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</si>
  <si>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</si>
  <si>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</si>
  <si>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</si>
  <si>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</si>
  <si>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</si>
  <si>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</si>
  <si>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</si>
  <si>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</si>
  <si>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</si>
  <si>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</si>
  <si>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</si>
  <si>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</si>
  <si>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</si>
  <si>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</si>
  <si>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</si>
  <si>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</si>
  <si>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изп.директор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</si>
  <si>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</si>
  <si>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</si>
  <si>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</si>
  <si>
    <t>Севдалин Русанов Русанов</t>
  </si>
  <si>
    <t>+359896819001</t>
  </si>
  <si>
    <t>ok_stock@abv.bg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</si>
</sst>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44951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977</v>
      </c>
      <c r="B11" s="578">
        <v>44951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3875</v>
      </c>
      <c r="D6" s="675">
        <f aca="true" t="shared" si="0" ref="D6:D15">C6-E6</f>
        <v>0</v>
      </c>
      <c r="E6" s="674">
        <f>'1-Баланс'!G95</f>
        <v>3875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3860</v>
      </c>
      <c r="D7" s="675">
        <f t="shared" si="0"/>
        <v>974</v>
      </c>
      <c r="E7" s="674">
        <f>'1-Баланс'!G18</f>
        <v>2886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34</v>
      </c>
      <c r="D8" s="675">
        <f t="shared" si="0"/>
        <v>68</v>
      </c>
      <c r="E8" s="674">
        <f>ABS('2-Отчет за доходите'!C44)-ABS('2-Отчет за доходите'!G44)</f>
        <v>-34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3739</v>
      </c>
      <c r="D9" s="675">
        <f t="shared" si="0"/>
        <v>0</v>
      </c>
      <c r="E9" s="674">
        <f>'3-Отчет за паричния поток'!C45</f>
        <v>3739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170</v>
      </c>
      <c r="D10" s="675">
        <f t="shared" si="0"/>
        <v>0</v>
      </c>
      <c r="E10" s="674">
        <f>'3-Отчет за паричния поток'!C46</f>
        <v>170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3860</v>
      </c>
      <c r="D11" s="675">
        <f t="shared" si="0"/>
        <v>0</v>
      </c>
      <c r="E11" s="674">
        <f>'4-Отчет за собствения капитал'!L34</f>
        <v>3860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5.666666666666667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0.008808290155440414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2.2666666666666666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0.008774193548387097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0.7404580152671756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16.666666666666668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16.666666666666668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16.6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11.333333333333334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0.00165929203539823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0.0015483870967741935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0.0038860103626943004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0.0038709677419354843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0.00025906735751295336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0.010309278350515464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3616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3616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3625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79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79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79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161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9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170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250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3875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2886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2886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2886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-962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1871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99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1008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-34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3860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47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57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131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131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91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91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97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34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97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34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34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34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-193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-62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-306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-8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-2886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-405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36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-3255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-3569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3739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170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170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-1923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-1923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2886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2886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-962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-962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-962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-962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1871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1871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1871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1871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99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99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99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99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815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815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-34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-524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-425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-99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-291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-34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-34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-291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-291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291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7204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7204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-34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-3310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-425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-2885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3860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3860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2267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2267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6'!F42</f>
        <v>2267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3616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3668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6'!G42</f>
        <v>3668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3616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3668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6'!J42</f>
        <v>3668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3616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3616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6'!R42</f>
        <v>3616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9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155650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155650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79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79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79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79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34">
      <selection activeCell="C89" sqref="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3616</v>
      </c>
      <c r="D12" s="197">
        <v>3616</v>
      </c>
      <c r="E12" s="89" t="s">
        <v>25</v>
      </c>
      <c r="F12" s="93" t="s">
        <v>26</v>
      </c>
      <c r="G12" s="197">
        <v>2886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2886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2886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3616</v>
      </c>
      <c r="D20" s="598">
        <f>SUM(D12:D19)</f>
        <v>3616</v>
      </c>
      <c r="E20" s="89" t="s">
        <v>54</v>
      </c>
      <c r="F20" s="93" t="s">
        <v>55</v>
      </c>
      <c r="G20" s="197">
        <v>-962</v>
      </c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1871</v>
      </c>
      <c r="H21" s="197">
        <v>1871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99</v>
      </c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1008</v>
      </c>
      <c r="H26" s="598">
        <f>H20+H21+H22</f>
        <v>1871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-291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-291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-34</v>
      </c>
      <c r="H32" s="197">
        <v>815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3860</v>
      </c>
      <c r="H37" s="600">
        <f>H26+H18+H34</f>
        <v>7204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9</v>
      </c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</v>
      </c>
      <c r="D52" s="598">
        <f>SUM(D48:D51)</f>
        <v>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3625</v>
      </c>
      <c r="D56" s="602">
        <f>D20+D21+D22+D28+D33+D46+D52+D54+D55</f>
        <v>3625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</v>
      </c>
      <c r="H61" s="596">
        <f>SUM(H62:H68)</f>
        <v>229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7">
        <v>166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>
        <v>62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9</v>
      </c>
      <c r="H69" s="197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15</v>
      </c>
      <c r="H71" s="598">
        <f>H59+H60+H61+H69+H70</f>
        <v>232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8"/>
    </row>
    <row r="76" spans="1:8" ht="15.75">
      <c r="A76" s="482" t="s">
        <v>77</v>
      </c>
      <c r="B76" s="96" t="s">
        <v>232</v>
      </c>
      <c r="C76" s="597">
        <f>SUM(C68:C75)</f>
        <v>1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79</v>
      </c>
      <c r="D79" s="596">
        <f>SUM(D80:D82)</f>
        <v>72</v>
      </c>
      <c r="E79" s="205" t="s">
        <v>849</v>
      </c>
      <c r="F79" s="99" t="s">
        <v>241</v>
      </c>
      <c r="G79" s="599">
        <f>G71+G73+G75+G77</f>
        <v>15</v>
      </c>
      <c r="H79" s="600">
        <f>H71+H73+H75+H77</f>
        <v>232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79</v>
      </c>
      <c r="D81" s="197">
        <v>72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79</v>
      </c>
      <c r="D85" s="598">
        <f>D84+D83+D79</f>
        <v>72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161</v>
      </c>
      <c r="D89" s="197">
        <v>3738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9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170</v>
      </c>
      <c r="D92" s="598">
        <f>SUM(D88:D91)</f>
        <v>3739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250</v>
      </c>
      <c r="D94" s="602">
        <f>D65+D76+D85+D92+D93</f>
        <v>3811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3875</v>
      </c>
      <c r="D95" s="604">
        <f>D94+D56</f>
        <v>7436</v>
      </c>
      <c r="E95" s="229" t="s">
        <v>942</v>
      </c>
      <c r="F95" s="489" t="s">
        <v>268</v>
      </c>
      <c r="G95" s="603">
        <f>G37+G40+G56+G79</f>
        <v>3875</v>
      </c>
      <c r="H95" s="604">
        <f>H37+H40+H56+H79</f>
        <v>7436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44951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10">
      <selection activeCell="E39" sqref="E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</v>
      </c>
      <c r="D13" s="316">
        <v>78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6</v>
      </c>
      <c r="H14" s="316">
        <v>15</v>
      </c>
    </row>
    <row r="15" spans="1:8" ht="15.75">
      <c r="A15" s="194" t="s">
        <v>287</v>
      </c>
      <c r="B15" s="190" t="s">
        <v>288</v>
      </c>
      <c r="C15" s="316">
        <v>35</v>
      </c>
      <c r="D15" s="316">
        <v>15</v>
      </c>
      <c r="E15" s="245" t="s">
        <v>79</v>
      </c>
      <c r="F15" s="240" t="s">
        <v>289</v>
      </c>
      <c r="G15" s="316"/>
      <c r="H15" s="316">
        <v>3602</v>
      </c>
    </row>
    <row r="16" spans="1:8" ht="15.75">
      <c r="A16" s="194" t="s">
        <v>290</v>
      </c>
      <c r="B16" s="190" t="s">
        <v>291</v>
      </c>
      <c r="C16" s="316">
        <v>8</v>
      </c>
      <c r="D16" s="316">
        <v>3</v>
      </c>
      <c r="E16" s="236" t="s">
        <v>52</v>
      </c>
      <c r="F16" s="264" t="s">
        <v>292</v>
      </c>
      <c r="G16" s="628">
        <f>SUM(G12:G15)</f>
        <v>6</v>
      </c>
      <c r="H16" s="629">
        <f>SUM(H12:H15)</f>
        <v>3617</v>
      </c>
    </row>
    <row r="17" spans="1:8" ht="31.5">
      <c r="A17" s="194" t="s">
        <v>293</v>
      </c>
      <c r="B17" s="190" t="s">
        <v>294</v>
      </c>
      <c r="C17" s="316"/>
      <c r="D17" s="316">
        <v>2487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</v>
      </c>
      <c r="D22" s="629">
        <f>SUM(D12:D18)+D19</f>
        <v>2585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91</v>
      </c>
      <c r="H24" s="316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47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57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131</v>
      </c>
      <c r="D31" s="635">
        <f>D29+D22</f>
        <v>2587</v>
      </c>
      <c r="E31" s="251" t="s">
        <v>824</v>
      </c>
      <c r="F31" s="266" t="s">
        <v>331</v>
      </c>
      <c r="G31" s="253">
        <f>G16+G18+G27</f>
        <v>97</v>
      </c>
      <c r="H31" s="254">
        <f>H16+H18+H27</f>
        <v>3617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1030</v>
      </c>
      <c r="E33" s="233" t="s">
        <v>334</v>
      </c>
      <c r="F33" s="238" t="s">
        <v>335</v>
      </c>
      <c r="G33" s="628">
        <f>IF((C31-G31)&gt;0,C31-G31,0)</f>
        <v>34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153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131</v>
      </c>
      <c r="D36" s="637">
        <f>D31-D34+D35</f>
        <v>2740</v>
      </c>
      <c r="E36" s="262" t="s">
        <v>346</v>
      </c>
      <c r="F36" s="256" t="s">
        <v>347</v>
      </c>
      <c r="G36" s="267">
        <f>G35-G34+G31</f>
        <v>97</v>
      </c>
      <c r="H36" s="268">
        <f>H35-H34+H31</f>
        <v>3617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877</v>
      </c>
      <c r="E37" s="261" t="s">
        <v>350</v>
      </c>
      <c r="F37" s="266" t="s">
        <v>351</v>
      </c>
      <c r="G37" s="253">
        <f>IF((C36-G36)&gt;0,C36-G36,0)</f>
        <v>34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62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62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815</v>
      </c>
      <c r="E42" s="247" t="s">
        <v>362</v>
      </c>
      <c r="F42" s="195" t="s">
        <v>363</v>
      </c>
      <c r="G42" s="241">
        <f>IF(G37&gt;0,IF(C38+G37&lt;0,0,C38+G37),IF(C37-C38&lt;0,C38-C37,0))</f>
        <v>34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815</v>
      </c>
      <c r="E44" s="262" t="s">
        <v>369</v>
      </c>
      <c r="F44" s="269" t="s">
        <v>370</v>
      </c>
      <c r="G44" s="267">
        <f>IF(C42=0,IF(G42-G43&gt;0,G42-G43+C43,0),IF(C42-C43&lt;0,C43-C42+G43,0))</f>
        <v>34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131</v>
      </c>
      <c r="D45" s="631">
        <f>D36+D38+D42</f>
        <v>3617</v>
      </c>
      <c r="E45" s="270" t="s">
        <v>373</v>
      </c>
      <c r="F45" s="272" t="s">
        <v>374</v>
      </c>
      <c r="G45" s="630">
        <f>G42+G36</f>
        <v>131</v>
      </c>
      <c r="H45" s="631">
        <f>H42+H36</f>
        <v>3617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44951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</v>
      </c>
      <c r="D11" s="197">
        <v>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-193</v>
      </c>
      <c r="D12" s="197">
        <v>-86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-60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-62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-306</v>
      </c>
      <c r="D21" s="659">
        <f>SUM(D11:D20)</f>
        <v>-95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3601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-8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</v>
      </c>
      <c r="D33" s="659">
        <f>SUM(D23:D32)</f>
        <v>3601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-2886</v>
      </c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-9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-405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36</v>
      </c>
      <c r="D42" s="197">
        <v>-73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-3255</v>
      </c>
      <c r="D43" s="661">
        <f>SUM(D35:D42)</f>
        <v>-82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-3569</v>
      </c>
      <c r="D44" s="307">
        <f>D43+D33+D21</f>
        <v>3424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3739</v>
      </c>
      <c r="D45" s="309">
        <v>315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170</v>
      </c>
      <c r="D46" s="311">
        <f>D45+D44</f>
        <v>3739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170</v>
      </c>
      <c r="D47" s="298">
        <v>3739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44951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D21" sqref="D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1871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815</v>
      </c>
      <c r="J13" s="584">
        <f>'1-Баланс'!H30+'1-Баланс'!H33</f>
        <v>-291</v>
      </c>
      <c r="K13" s="585"/>
      <c r="L13" s="584">
        <f>SUM(C13:K13)</f>
        <v>7204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1871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815</v>
      </c>
      <c r="J17" s="653">
        <f t="shared" si="2"/>
        <v>-291</v>
      </c>
      <c r="K17" s="653">
        <f t="shared" si="2"/>
        <v>0</v>
      </c>
      <c r="L17" s="584">
        <f t="shared" si="1"/>
        <v>7204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-34</v>
      </c>
      <c r="J18" s="584">
        <f>+'1-Баланс'!G33</f>
        <v>0</v>
      </c>
      <c r="K18" s="585"/>
      <c r="L18" s="584">
        <f t="shared" si="1"/>
        <v>-34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-1923</v>
      </c>
      <c r="D19" s="168">
        <f>D20+D21</f>
        <v>-962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99</v>
      </c>
      <c r="I19" s="168">
        <f t="shared" si="3"/>
        <v>-524</v>
      </c>
      <c r="J19" s="168">
        <f>J20+J21</f>
        <v>0</v>
      </c>
      <c r="K19" s="168">
        <f t="shared" si="3"/>
        <v>0</v>
      </c>
      <c r="L19" s="584">
        <f t="shared" si="1"/>
        <v>-3310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-425</v>
      </c>
      <c r="J20" s="316"/>
      <c r="K20" s="316"/>
      <c r="L20" s="584">
        <f>SUM(C20:K20)</f>
        <v>-425</v>
      </c>
      <c r="M20" s="317"/>
      <c r="N20" s="169"/>
    </row>
    <row r="21" spans="1:14" ht="15.75">
      <c r="A21" s="551" t="s">
        <v>483</v>
      </c>
      <c r="B21" s="552" t="s">
        <v>484</v>
      </c>
      <c r="C21" s="316">
        <v>-1923</v>
      </c>
      <c r="D21" s="316">
        <v>-962</v>
      </c>
      <c r="E21" s="316"/>
      <c r="F21" s="316"/>
      <c r="G21" s="316"/>
      <c r="H21" s="316">
        <v>99</v>
      </c>
      <c r="I21" s="316">
        <v>-99</v>
      </c>
      <c r="J21" s="316"/>
      <c r="K21" s="316"/>
      <c r="L21" s="584">
        <f t="shared" si="1"/>
        <v>-2885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-291</v>
      </c>
      <c r="J22" s="316">
        <v>291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2886</v>
      </c>
      <c r="D31" s="653">
        <f aca="true" t="shared" si="6" ref="D31:M31">D19+D22+D23+D26+D30+D29+D17+D18</f>
        <v>-962</v>
      </c>
      <c r="E31" s="653">
        <f t="shared" si="6"/>
        <v>1871</v>
      </c>
      <c r="F31" s="653">
        <f t="shared" si="6"/>
        <v>0</v>
      </c>
      <c r="G31" s="653">
        <f t="shared" si="6"/>
        <v>0</v>
      </c>
      <c r="H31" s="653">
        <f t="shared" si="6"/>
        <v>99</v>
      </c>
      <c r="I31" s="653">
        <f t="shared" si="6"/>
        <v>-34</v>
      </c>
      <c r="J31" s="653">
        <f t="shared" si="6"/>
        <v>0</v>
      </c>
      <c r="K31" s="653">
        <f t="shared" si="6"/>
        <v>0</v>
      </c>
      <c r="L31" s="584">
        <f t="shared" si="1"/>
        <v>3860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2886</v>
      </c>
      <c r="D34" s="587">
        <f t="shared" si="7"/>
        <v>-962</v>
      </c>
      <c r="E34" s="587">
        <f t="shared" si="7"/>
        <v>1871</v>
      </c>
      <c r="F34" s="587">
        <f t="shared" si="7"/>
        <v>0</v>
      </c>
      <c r="G34" s="587">
        <f t="shared" si="7"/>
        <v>0</v>
      </c>
      <c r="H34" s="587">
        <f t="shared" si="7"/>
        <v>99</v>
      </c>
      <c r="I34" s="587">
        <f t="shared" si="7"/>
        <v>-34</v>
      </c>
      <c r="J34" s="587">
        <f t="shared" si="7"/>
        <v>0</v>
      </c>
      <c r="K34" s="587">
        <f t="shared" si="7"/>
        <v>0</v>
      </c>
      <c r="L34" s="651">
        <f t="shared" si="1"/>
        <v>3860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44951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44951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0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>
        <v>2267</v>
      </c>
      <c r="G11" s="329">
        <f>D11+E11-F11</f>
        <v>3616</v>
      </c>
      <c r="H11" s="328"/>
      <c r="I11" s="328"/>
      <c r="J11" s="329">
        <f>G11+H11-I11</f>
        <v>3616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3616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2267</v>
      </c>
      <c r="G19" s="329">
        <f t="shared" si="2"/>
        <v>3668</v>
      </c>
      <c r="H19" s="330">
        <f>SUM(H11:H18)</f>
        <v>0</v>
      </c>
      <c r="I19" s="330">
        <f>SUM(I11:I18)</f>
        <v>0</v>
      </c>
      <c r="J19" s="329">
        <f t="shared" si="3"/>
        <v>3668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3616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2267</v>
      </c>
      <c r="G42" s="349">
        <f t="shared" si="11"/>
        <v>3668</v>
      </c>
      <c r="H42" s="349">
        <f t="shared" si="11"/>
        <v>0</v>
      </c>
      <c r="I42" s="349">
        <f t="shared" si="11"/>
        <v>0</v>
      </c>
      <c r="J42" s="349">
        <f t="shared" si="11"/>
        <v>3668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3616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44951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2">
      <selection activeCell="A32" sqref="A32:IV3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/>
      <c r="E30" s="369">
        <f t="shared" si="0"/>
        <v>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</v>
      </c>
      <c r="D32" s="368"/>
      <c r="E32" s="369">
        <f t="shared" si="0"/>
        <v>9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</v>
      </c>
      <c r="D45" s="438">
        <f>D26+D30+D31+D33+D32+D34+D35+D40</f>
        <v>0</v>
      </c>
      <c r="E45" s="439">
        <f>E26+E30+E31+E33+E32+E34+E35+E40</f>
        <v>10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</v>
      </c>
      <c r="D46" s="444">
        <f>D45+D23+D21+D11</f>
        <v>0</v>
      </c>
      <c r="E46" s="445">
        <f>E45+E23+E21+E11</f>
        <v>10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</v>
      </c>
      <c r="D98" s="433">
        <f>D87+D82+D77+D73+D97</f>
        <v>15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</v>
      </c>
      <c r="D99" s="427">
        <f>D98+D70+D68</f>
        <v>15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44951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6" sqref="F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>
        <v>155650</v>
      </c>
      <c r="F25" s="449">
        <v>79</v>
      </c>
      <c r="G25" s="449"/>
      <c r="H25" s="449"/>
      <c r="I25" s="450">
        <f t="shared" si="0"/>
        <v>79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155650</v>
      </c>
      <c r="F27" s="456">
        <f t="shared" si="2"/>
        <v>79</v>
      </c>
      <c r="G27" s="456">
        <f t="shared" si="2"/>
        <v>0</v>
      </c>
      <c r="H27" s="456">
        <f t="shared" si="2"/>
        <v>0</v>
      </c>
      <c r="I27" s="457">
        <f t="shared" si="0"/>
        <v>79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44951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2023-01-25T10:05:02Z</dcterms:modified>
  <cp:category/>
  <cp:version/>
  <cp:contentType/>
  <cp:contentStatus/>
</cp:coreProperties>
</file>